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二、2023年市本级收入完成预计" sheetId="1" r:id="rId1"/>
  </sheets>
  <definedNames>
    <definedName name="_xlnm.Print_Area" localSheetId="0">表二、2023年市本级收入完成预计!$A$1:$F$24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<sst xmlns="http://schemas.openxmlformats.org/spreadsheetml/2006/main" count="29" uniqueCount="29">
  <si>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2023年市本级一般公共预算收入完成情况表</t>
  </si>
  <si>
    <t>单位：万元</t>
  </si>
  <si>
    <t>项  目</t>
  </si>
  <si>
    <t>2023年
完成数</t>
  </si>
  <si>
    <t>上  年
完成数</t>
  </si>
  <si>
    <t>比上年
增减额</t>
  </si>
  <si>
    <t>比上年
增减％</t>
  </si>
  <si>
    <t>备  注</t>
  </si>
  <si>
    <t>地方一般公共预算收入</t>
  </si>
  <si>
    <t xml:space="preserve"> 1、税收收入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</si>
  <si>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</si>
  <si>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</si>
  <si>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</si>
  <si>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</si>
  <si>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</si>
  <si>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</si>
  <si>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</si>
  <si>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</si>
  <si>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</si>
  <si>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</si>
  <si>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契税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</si>
  <si>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环境保护税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</si>
  <si>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其他税收收入</t>
    </r>
  </si>
  <si>
    <t xml:space="preserve"> 2、非税收入</t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</si>
  <si>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专项收入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</si>
  <si>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行政事业性收费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</si>
  <si>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罚没收入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</si>
  <si>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国有资源有偿使用收入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</si>
  <si>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其他收入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</si>
</sst>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right" vertical="center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left" vertical="center"/>
      <protection locked="0"/>
    </xf>
    <xf numFmtId="3" fontId="4" fillId="0" borderId="1" xfId="49" applyNumberFormat="1" applyFont="1" applyFill="1" applyBorder="1" applyAlignment="1">
      <alignment horizontal="right" vertical="center"/>
    </xf>
    <xf numFmtId="177" fontId="4" fillId="0" borderId="1" xfId="49" applyNumberFormat="1" applyFont="1" applyFill="1" applyBorder="1" applyAlignment="1">
      <alignment horizontal="right" vertical="center" wrapText="1"/>
    </xf>
    <xf numFmtId="0" fontId="5" fillId="0" borderId="1" xfId="49" applyFont="1" applyFill="1" applyBorder="1" applyAlignment="1">
      <alignment vertical="center" wrapText="1"/>
    </xf>
    <xf numFmtId="0" fontId="4" fillId="0" borderId="1" xfId="49" applyFont="1" applyFill="1" applyBorder="1" applyAlignment="1" applyProtection="1">
      <alignment vertical="center"/>
      <protection locked="0"/>
    </xf>
    <xf numFmtId="0" fontId="4" fillId="0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白沙园-2018年预算草案12.2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45066682943"/>
    <pageSetUpPr fitToPage="1"/>
  </sheetPr>
  <dimension ref="A1:F25"/>
  <sheetViews>
    <sheetView showZeros="0" tabSelected="1" workbookViewId="0">
      <selection activeCell="K5" sqref="K5"/>
    </sheetView>
  </sheetViews>
  <sheetFormatPr defaultColWidth="8" defaultRowHeight="15.75" outlineLevelCol="5"/>
  <cols>
    <col min="1" max="1" width="23.5833333333333" style="1" customWidth="1"/>
    <col min="2" max="5" width="10.5833333333333" style="2" customWidth="1"/>
    <col min="6" max="6" width="12.9166666666667" style="1" customWidth="1"/>
    <col min="7" max="7" width="8" style="1"/>
    <col min="8" max="8" width="9.41666666666667" style="3" customWidth="1"/>
    <col min="9" max="16384" width="8" style="1"/>
  </cols>
  <sheetData>
    <row r="1" ht="36" customHeight="1" spans="1:6">
      <c r="A1" s="4" t="s">
        <v>0</v>
      </c>
      <c r="B1" s="4"/>
      <c r="C1" s="4"/>
      <c r="D1" s="4"/>
      <c r="E1" s="4"/>
      <c r="F1" s="4"/>
    </row>
    <row r="2" ht="22.5" customHeight="1" spans="1:6">
      <c r="A2" s="5"/>
      <c r="B2" s="6"/>
      <c r="C2" s="6"/>
      <c r="D2" s="6"/>
      <c r="E2" s="6"/>
      <c r="F2" s="7" t="s">
        <v>1</v>
      </c>
    </row>
    <row r="3" ht="39.15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</row>
    <row r="4" ht="29" customHeight="1" spans="1:6">
      <c r="A4" s="11" t="s">
        <v>8</v>
      </c>
      <c r="B4" s="12">
        <f>B5+B19</f>
        <v>732558</v>
      </c>
      <c r="C4" s="12">
        <f>C5+C19</f>
        <v>711207</v>
      </c>
      <c r="D4" s="12">
        <f>D5+D19</f>
        <v>21351</v>
      </c>
      <c r="E4" s="13">
        <f t="shared" ref="E4:E24" si="0">ROUND(D4/C4*100,2)</f>
        <v>3</v>
      </c>
      <c r="F4" s="14"/>
    </row>
    <row r="5" ht="29" customHeight="1" spans="1:6">
      <c r="A5" s="15" t="s">
        <v>9</v>
      </c>
      <c r="B5" s="12">
        <f>SUM(B6:B18)</f>
        <v>511450</v>
      </c>
      <c r="C5" s="12">
        <f>SUM(C6:C18)</f>
        <v>463891</v>
      </c>
      <c r="D5" s="12">
        <f>SUM(D6:D18)</f>
        <v>47559</v>
      </c>
      <c r="E5" s="13">
        <f t="shared" si="0"/>
        <v>10.25</v>
      </c>
      <c r="F5" s="16"/>
    </row>
    <row r="6" ht="29" customHeight="1" spans="1:6">
      <c r="A6" s="15" t="s">
        <v>10</v>
      </c>
      <c r="B6" s="12">
        <f>ROUND(C6*1.0925,0)+1</f>
        <v>144438</v>
      </c>
      <c r="C6" s="12">
        <v>132208</v>
      </c>
      <c r="D6" s="12">
        <f t="shared" ref="D6:D24" si="1">B6-C6</f>
        <v>12230</v>
      </c>
      <c r="E6" s="13">
        <f t="shared" si="0"/>
        <v>9.25</v>
      </c>
      <c r="F6" s="17"/>
    </row>
    <row r="7" ht="29" customHeight="1" spans="1:6">
      <c r="A7" s="15" t="s">
        <v>11</v>
      </c>
      <c r="B7" s="12">
        <f>ROUND(C7*1.0858,0)-1</f>
        <v>34729</v>
      </c>
      <c r="C7" s="12">
        <v>31986</v>
      </c>
      <c r="D7" s="12">
        <f t="shared" si="1"/>
        <v>2743</v>
      </c>
      <c r="E7" s="13">
        <f t="shared" si="0"/>
        <v>8.58</v>
      </c>
      <c r="F7" s="16"/>
    </row>
    <row r="8" ht="29" customHeight="1" spans="1:6">
      <c r="A8" s="15" t="s">
        <v>12</v>
      </c>
      <c r="B8" s="12">
        <f>ROUND(C8*1.1682,0)-2</f>
        <v>14222</v>
      </c>
      <c r="C8" s="12">
        <v>12176</v>
      </c>
      <c r="D8" s="12">
        <f t="shared" si="1"/>
        <v>2046</v>
      </c>
      <c r="E8" s="13">
        <f t="shared" si="0"/>
        <v>16.8</v>
      </c>
      <c r="F8" s="16"/>
    </row>
    <row r="9" ht="29" customHeight="1" spans="1:6">
      <c r="A9" s="15" t="s">
        <v>13</v>
      </c>
      <c r="B9" s="12">
        <f>ROUND(C9*1.0552,0)</f>
        <v>3116</v>
      </c>
      <c r="C9" s="12">
        <v>2953</v>
      </c>
      <c r="D9" s="12">
        <f t="shared" si="1"/>
        <v>163</v>
      </c>
      <c r="E9" s="13">
        <f t="shared" si="0"/>
        <v>5.52</v>
      </c>
      <c r="F9" s="16"/>
    </row>
    <row r="10" ht="29" customHeight="1" spans="1:6">
      <c r="A10" s="15" t="s">
        <v>14</v>
      </c>
      <c r="B10" s="12">
        <f>ROUND(C10*1.0938,0)</f>
        <v>29513</v>
      </c>
      <c r="C10" s="12">
        <v>26982</v>
      </c>
      <c r="D10" s="12">
        <f t="shared" si="1"/>
        <v>2531</v>
      </c>
      <c r="E10" s="13">
        <f t="shared" si="0"/>
        <v>9.38</v>
      </c>
      <c r="F10" s="16"/>
    </row>
    <row r="11" ht="29" customHeight="1" spans="1:6">
      <c r="A11" s="15" t="s">
        <v>15</v>
      </c>
      <c r="B11" s="12">
        <f>ROUND(C11*1.1813,0)+20</f>
        <v>31668</v>
      </c>
      <c r="C11" s="12">
        <v>26791</v>
      </c>
      <c r="D11" s="12">
        <f t="shared" si="1"/>
        <v>4877</v>
      </c>
      <c r="E11" s="13">
        <f t="shared" si="0"/>
        <v>18.2</v>
      </c>
      <c r="F11" s="16"/>
    </row>
    <row r="12" ht="29" customHeight="1" spans="1:6">
      <c r="A12" s="15" t="s">
        <v>16</v>
      </c>
      <c r="B12" s="12">
        <f>ROUND(C12*1.0895,0)-3</f>
        <v>11633</v>
      </c>
      <c r="C12" s="12">
        <v>10680</v>
      </c>
      <c r="D12" s="12">
        <f t="shared" si="1"/>
        <v>953</v>
      </c>
      <c r="E12" s="13">
        <f t="shared" si="0"/>
        <v>8.92</v>
      </c>
      <c r="F12" s="16"/>
    </row>
    <row r="13" ht="29" customHeight="1" spans="1:6">
      <c r="A13" s="15" t="s">
        <v>17</v>
      </c>
      <c r="B13" s="12">
        <f>ROUND(C13*1.0679,0)</f>
        <v>28513</v>
      </c>
      <c r="C13" s="12">
        <v>26700</v>
      </c>
      <c r="D13" s="12">
        <f t="shared" si="1"/>
        <v>1813</v>
      </c>
      <c r="E13" s="13">
        <f t="shared" si="0"/>
        <v>6.79</v>
      </c>
      <c r="F13" s="16"/>
    </row>
    <row r="14" ht="29" customHeight="1" spans="1:6">
      <c r="A14" s="15" t="s">
        <v>18</v>
      </c>
      <c r="B14" s="12">
        <f>ROUND(C14*1.0943,0)</f>
        <v>88376</v>
      </c>
      <c r="C14" s="12">
        <v>80760</v>
      </c>
      <c r="D14" s="12">
        <f t="shared" si="1"/>
        <v>7616</v>
      </c>
      <c r="E14" s="13">
        <f t="shared" si="0"/>
        <v>9.43</v>
      </c>
      <c r="F14" s="16"/>
    </row>
    <row r="15" ht="29" customHeight="1" spans="1:6">
      <c r="A15" s="15" t="s">
        <v>19</v>
      </c>
      <c r="B15" s="12">
        <f>ROUND(C15*1.1025,0)</f>
        <v>6905</v>
      </c>
      <c r="C15" s="12">
        <v>6263</v>
      </c>
      <c r="D15" s="12">
        <f t="shared" si="1"/>
        <v>642</v>
      </c>
      <c r="E15" s="13">
        <f t="shared" si="0"/>
        <v>10.25</v>
      </c>
      <c r="F15" s="16"/>
    </row>
    <row r="16" ht="29" customHeight="1" spans="1:6">
      <c r="A16" s="15" t="s">
        <v>20</v>
      </c>
      <c r="B16" s="12">
        <f>ROUND(C16*1.0918,0)+2200+10</f>
        <v>117756</v>
      </c>
      <c r="C16" s="12">
        <v>105831</v>
      </c>
      <c r="D16" s="12">
        <f t="shared" si="1"/>
        <v>11925</v>
      </c>
      <c r="E16" s="13">
        <f t="shared" si="0"/>
        <v>11.27</v>
      </c>
      <c r="F16" s="17"/>
    </row>
    <row r="17" ht="29" customHeight="1" spans="1:6">
      <c r="A17" s="15" t="s">
        <v>21</v>
      </c>
      <c r="B17" s="12">
        <f>ROUND(C17*1.2859,0)-3</f>
        <v>571</v>
      </c>
      <c r="C17" s="12">
        <v>446</v>
      </c>
      <c r="D17" s="12">
        <f t="shared" si="1"/>
        <v>125</v>
      </c>
      <c r="E17" s="13">
        <f t="shared" si="0"/>
        <v>28.03</v>
      </c>
      <c r="F17" s="16"/>
    </row>
    <row r="18" ht="29" customHeight="1" spans="1:6">
      <c r="A18" s="15" t="s">
        <v>22</v>
      </c>
      <c r="B18" s="12">
        <v>10</v>
      </c>
      <c r="C18" s="12">
        <v>115</v>
      </c>
      <c r="D18" s="12">
        <f t="shared" si="1"/>
        <v>-105</v>
      </c>
      <c r="E18" s="13">
        <f t="shared" si="0"/>
        <v>-91.3</v>
      </c>
      <c r="F18" s="16"/>
    </row>
    <row r="19" ht="29" customHeight="1" spans="1:6">
      <c r="A19" s="15" t="s">
        <v>23</v>
      </c>
      <c r="B19" s="12">
        <f>SUM(B20:B24)</f>
        <v>221108</v>
      </c>
      <c r="C19" s="12">
        <f>SUM(C20:C24)</f>
        <v>247316</v>
      </c>
      <c r="D19" s="12">
        <f t="shared" si="1"/>
        <v>-26208</v>
      </c>
      <c r="E19" s="13">
        <f t="shared" si="0"/>
        <v>-10.6</v>
      </c>
      <c r="F19" s="16"/>
    </row>
    <row r="20" ht="29" customHeight="1" spans="1:6">
      <c r="A20" s="15" t="s">
        <v>24</v>
      </c>
      <c r="B20" s="12">
        <f>ROUND(C20*1.0109,0)</f>
        <v>31990</v>
      </c>
      <c r="C20" s="12">
        <v>31645</v>
      </c>
      <c r="D20" s="12">
        <f t="shared" si="1"/>
        <v>345</v>
      </c>
      <c r="E20" s="13">
        <f t="shared" si="0"/>
        <v>1.09</v>
      </c>
      <c r="F20" s="16"/>
    </row>
    <row r="21" ht="29" customHeight="1" spans="1:6">
      <c r="A21" s="15" t="s">
        <v>25</v>
      </c>
      <c r="B21" s="12">
        <f>ROUND(C21*1.2516,0)-5</f>
        <v>11151</v>
      </c>
      <c r="C21" s="12">
        <v>8913</v>
      </c>
      <c r="D21" s="12">
        <f t="shared" si="1"/>
        <v>2238</v>
      </c>
      <c r="E21" s="13">
        <f t="shared" si="0"/>
        <v>25.11</v>
      </c>
      <c r="F21" s="16"/>
    </row>
    <row r="22" ht="29" customHeight="1" spans="1:6">
      <c r="A22" s="15" t="s">
        <v>26</v>
      </c>
      <c r="B22" s="12">
        <f>ROUND(C22*1.0518,0)-9</f>
        <v>50936</v>
      </c>
      <c r="C22" s="12">
        <v>48436</v>
      </c>
      <c r="D22" s="12">
        <f t="shared" si="1"/>
        <v>2500</v>
      </c>
      <c r="E22" s="13">
        <f t="shared" si="0"/>
        <v>5.16</v>
      </c>
      <c r="F22" s="16"/>
    </row>
    <row r="23" ht="29" customHeight="1" spans="1:6">
      <c r="A23" s="15" t="s">
        <v>27</v>
      </c>
      <c r="B23" s="12">
        <f>56870+14093</f>
        <v>70963</v>
      </c>
      <c r="C23" s="12">
        <v>102356</v>
      </c>
      <c r="D23" s="12">
        <f t="shared" si="1"/>
        <v>-31393</v>
      </c>
      <c r="E23" s="13">
        <f t="shared" si="0"/>
        <v>-30.67</v>
      </c>
      <c r="F23" s="16"/>
    </row>
    <row r="24" ht="29" customHeight="1" spans="1:6">
      <c r="A24" s="15" t="s">
        <v>28</v>
      </c>
      <c r="B24" s="12">
        <f>ROUND(C24*1.0018,0)+1</f>
        <v>56068</v>
      </c>
      <c r="C24" s="12">
        <v>55966</v>
      </c>
      <c r="D24" s="12">
        <f t="shared" si="1"/>
        <v>102</v>
      </c>
      <c r="E24" s="13">
        <f t="shared" si="0"/>
        <v>0.18</v>
      </c>
      <c r="F24" s="16"/>
    </row>
    <row r="25" ht="25.75" customHeight="1" spans="1:1">
      <c r="A25" s="5"/>
    </row>
  </sheetData>
  <mergeCells count="1">
    <mergeCell ref="A1:F1"/>
  </mergeCells>
  <printOptions horizontalCentered="1"/>
  <pageMargins left="0.78740157480315" right="0.78740157480315" top="0.78740157480315" bottom="0.78740157480315" header="0.31496062992126" footer="0.31496062992126"/>
  <pageSetup paperSize="9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表二、2023年市本级收入完成预计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2024-01-08T02:43:06Z</dcterms:created>
  <dcterms:modified xsi:type="dcterms:W3CDTF">2024-01-08T02:43:06Z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BFB0D17F35CE40BE80C15853FD1D7E3B_11</vt:lpwstr>
  </property>
  <property fmtid="{D5CDD505-2E9C-101B-9397-08002B2CF9AE}" pid="3" name="KSOProductBuildVer">
    <vt:lpwstr>2052-12.1.0.16120</vt:lpwstr>
  </property>
</Properties>
</file>